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licerCaches/slicerCache1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E:\offerte\allegati mail\"/>
    </mc:Choice>
  </mc:AlternateContent>
  <xr:revisionPtr revIDLastSave="0" documentId="13_ncr:1_{543FDFF9-455D-4230-860C-70674C7B49C9}" xr6:coauthVersionLast="47" xr6:coauthVersionMax="47" xr10:uidLastSave="{00000000-0000-0000-0000-000000000000}"/>
  <bookViews>
    <workbookView xWindow="28680" yWindow="-120" windowWidth="29040" windowHeight="15720" xr2:uid="{6C717F88-14F7-41DE-99EF-74883ACD923F}"/>
  </bookViews>
  <sheets>
    <sheet name="bocchette &amp; griglie" sheetId="1" r:id="rId1"/>
    <sheet name="PAEC" sheetId="2" state="hidden" r:id="rId2"/>
    <sheet name="DAC" sheetId="3" state="hidden" r:id="rId3"/>
  </sheets>
  <definedNames>
    <definedName name="_xlnm._FilterDatabase" localSheetId="0" hidden="1">'bocchette &amp; griglie'!$B$24:$B$47</definedName>
    <definedName name="_xlnm.Print_Area" localSheetId="0">'bocchette &amp; griglie'!$B$2:$Q$47</definedName>
    <definedName name="FiltroDati_mod.">#N/A</definedName>
  </definedNames>
  <calcPr calcId="191029"/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4"/>
      </x15:slicerCaches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8" i="1" l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26" i="1"/>
  <c r="J27" i="1"/>
  <c r="K44" i="1"/>
  <c r="M44" i="1" s="1"/>
  <c r="K37" i="1"/>
  <c r="L37" i="1"/>
  <c r="L33" i="1"/>
  <c r="L47" i="1"/>
  <c r="L31" i="1"/>
  <c r="L30" i="1"/>
  <c r="L34" i="1"/>
  <c r="L29" i="1"/>
  <c r="L40" i="1"/>
  <c r="L39" i="1"/>
  <c r="L27" i="1"/>
  <c r="L26" i="1"/>
  <c r="L46" i="1"/>
  <c r="L36" i="1"/>
  <c r="L38" i="1"/>
  <c r="L32" i="1"/>
  <c r="L28" i="1"/>
  <c r="L25" i="1"/>
  <c r="L42" i="1"/>
  <c r="L45" i="1"/>
  <c r="L41" i="1"/>
  <c r="L43" i="1"/>
  <c r="K33" i="1"/>
  <c r="K47" i="1"/>
  <c r="K31" i="1"/>
  <c r="K30" i="1"/>
  <c r="K34" i="1"/>
  <c r="K29" i="1"/>
  <c r="K40" i="1"/>
  <c r="K39" i="1"/>
  <c r="K27" i="1"/>
  <c r="K26" i="1"/>
  <c r="K35" i="1"/>
  <c r="M35" i="1" s="1"/>
  <c r="K46" i="1"/>
  <c r="K36" i="1"/>
  <c r="K38" i="1"/>
  <c r="K32" i="1"/>
  <c r="K28" i="1"/>
  <c r="K25" i="1"/>
  <c r="K42" i="1"/>
  <c r="K45" i="1"/>
  <c r="K41" i="1"/>
  <c r="K43" i="1"/>
  <c r="J25" i="1"/>
  <c r="M30" i="1" l="1"/>
  <c r="N30" i="1" s="1"/>
  <c r="Q35" i="1"/>
  <c r="P35" i="1"/>
  <c r="P44" i="1"/>
  <c r="M34" i="1"/>
  <c r="O34" i="1" s="1"/>
  <c r="M42" i="1"/>
  <c r="N42" i="1" s="1"/>
  <c r="M29" i="1"/>
  <c r="Q29" i="1" s="1"/>
  <c r="M26" i="1"/>
  <c r="P26" i="1" s="1"/>
  <c r="M32" i="1"/>
  <c r="O32" i="1" s="1"/>
  <c r="M38" i="1"/>
  <c r="P38" i="1" s="1"/>
  <c r="M33" i="1"/>
  <c r="Q33" i="1" s="1"/>
  <c r="M31" i="1"/>
  <c r="N31" i="1" s="1"/>
  <c r="M47" i="1"/>
  <c r="P47" i="1" s="1"/>
  <c r="M39" i="1"/>
  <c r="O39" i="1" s="1"/>
  <c r="M40" i="1"/>
  <c r="Q40" i="1" s="1"/>
  <c r="M27" i="1"/>
  <c r="Q27" i="1" s="1"/>
  <c r="M37" i="1"/>
  <c r="Q37" i="1" s="1"/>
  <c r="M36" i="1"/>
  <c r="P36" i="1" s="1"/>
  <c r="M46" i="1"/>
  <c r="N46" i="1" s="1"/>
  <c r="M25" i="1"/>
  <c r="P25" i="1" s="1"/>
  <c r="M28" i="1"/>
  <c r="O28" i="1" s="1"/>
  <c r="M45" i="1"/>
  <c r="P45" i="1" s="1"/>
  <c r="M41" i="1"/>
  <c r="N41" i="1" s="1"/>
  <c r="M43" i="1"/>
  <c r="P43" i="1" s="1"/>
  <c r="O44" i="1"/>
  <c r="N35" i="1"/>
  <c r="N44" i="1"/>
  <c r="O35" i="1"/>
  <c r="O30" i="1" l="1"/>
  <c r="P30" i="1"/>
  <c r="Q30" i="1"/>
  <c r="P32" i="1"/>
  <c r="P40" i="1"/>
  <c r="P41" i="1"/>
  <c r="P34" i="1"/>
  <c r="P33" i="1"/>
  <c r="P39" i="1"/>
  <c r="P27" i="1"/>
  <c r="P37" i="1"/>
  <c r="P28" i="1"/>
  <c r="P31" i="1"/>
  <c r="P29" i="1"/>
  <c r="P42" i="1"/>
  <c r="P46" i="1"/>
  <c r="Q34" i="1"/>
  <c r="N34" i="1"/>
  <c r="N26" i="1"/>
  <c r="Q26" i="1"/>
  <c r="O29" i="1"/>
  <c r="N29" i="1"/>
  <c r="O26" i="1"/>
  <c r="O42" i="1"/>
  <c r="O38" i="1"/>
  <c r="N33" i="1"/>
  <c r="N38" i="1"/>
  <c r="N32" i="1"/>
  <c r="O33" i="1"/>
  <c r="O45" i="1"/>
  <c r="Q36" i="1"/>
  <c r="N37" i="1"/>
  <c r="O37" i="1"/>
  <c r="N28" i="1"/>
  <c r="O40" i="1"/>
  <c r="N40" i="1"/>
  <c r="N27" i="1"/>
  <c r="N45" i="1"/>
  <c r="N36" i="1"/>
  <c r="O36" i="1"/>
  <c r="O47" i="1"/>
  <c r="O27" i="1"/>
  <c r="Q39" i="1"/>
  <c r="N47" i="1"/>
  <c r="N39" i="1"/>
  <c r="Q31" i="1"/>
  <c r="O31" i="1"/>
  <c r="O46" i="1"/>
  <c r="O25" i="1"/>
  <c r="Q46" i="1"/>
  <c r="N25" i="1"/>
  <c r="O41" i="1"/>
  <c r="O43" i="1"/>
  <c r="N43" i="1"/>
</calcChain>
</file>

<file path=xl/sharedStrings.xml><?xml version="1.0" encoding="utf-8"?>
<sst xmlns="http://schemas.openxmlformats.org/spreadsheetml/2006/main" count="104" uniqueCount="50">
  <si>
    <t>Fogli di calcolo bocchette / griglie</t>
  </si>
  <si>
    <t>mod.</t>
  </si>
  <si>
    <t>k1</t>
  </si>
  <si>
    <t>k3</t>
  </si>
  <si>
    <t>a1</t>
  </si>
  <si>
    <t>a2</t>
  </si>
  <si>
    <t>a3</t>
  </si>
  <si>
    <t>b1</t>
  </si>
  <si>
    <t>b2</t>
  </si>
  <si>
    <t>Q (m³/h)</t>
  </si>
  <si>
    <t>B (mm)</t>
  </si>
  <si>
    <t>H (mm)</t>
  </si>
  <si>
    <t>S (m²)</t>
  </si>
  <si>
    <r>
      <t xml:space="preserve"> v</t>
    </r>
    <r>
      <rPr>
        <b/>
        <vertAlign val="subscript"/>
        <sz val="11"/>
        <rFont val="Aptos Narrow"/>
        <family val="2"/>
        <scheme val="minor"/>
      </rPr>
      <t>K</t>
    </r>
    <r>
      <rPr>
        <b/>
        <sz val="11"/>
        <rFont val="Aptos Narrow"/>
        <family val="2"/>
        <scheme val="minor"/>
      </rPr>
      <t xml:space="preserve"> (m/s)</t>
    </r>
  </si>
  <si>
    <t>NR</t>
  </si>
  <si>
    <r>
      <t>L</t>
    </r>
    <r>
      <rPr>
        <b/>
        <vertAlign val="subscript"/>
        <sz val="11"/>
        <rFont val="Aptos Narrow"/>
        <family val="2"/>
        <scheme val="minor"/>
      </rPr>
      <t>0,2</t>
    </r>
    <r>
      <rPr>
        <b/>
        <sz val="11"/>
        <rFont val="Aptos Narrow"/>
        <family val="2"/>
        <scheme val="minor"/>
      </rPr>
      <t xml:space="preserve"> (m)</t>
    </r>
  </si>
  <si>
    <t>PAEA</t>
  </si>
  <si>
    <t>-</t>
  </si>
  <si>
    <t>PAE1A</t>
  </si>
  <si>
    <t>PAEZ</t>
  </si>
  <si>
    <t>PAE1Z</t>
  </si>
  <si>
    <t>PAEC</t>
  </si>
  <si>
    <t>AFA</t>
  </si>
  <si>
    <t>BMQ</t>
  </si>
  <si>
    <t>BSF</t>
  </si>
  <si>
    <t>GA</t>
  </si>
  <si>
    <t>DAV</t>
  </si>
  <si>
    <t>DAO</t>
  </si>
  <si>
    <t>SV</t>
  </si>
  <si>
    <t>DAC</t>
  </si>
  <si>
    <t>BL</t>
  </si>
  <si>
    <t>BLL</t>
  </si>
  <si>
    <t>BMZ</t>
  </si>
  <si>
    <t>CMZ</t>
  </si>
  <si>
    <t>BP</t>
  </si>
  <si>
    <t>BPP</t>
  </si>
  <si>
    <t>TTA</t>
  </si>
  <si>
    <t>BUGR</t>
  </si>
  <si>
    <t>MCD/MRD</t>
  </si>
  <si>
    <t>MCS/MRS</t>
  </si>
  <si>
    <t>Dati in ingresso:</t>
  </si>
  <si>
    <r>
      <t>L</t>
    </r>
    <r>
      <rPr>
        <b/>
        <vertAlign val="subscript"/>
        <sz val="11"/>
        <color theme="1"/>
        <rFont val="Aptos Narrow"/>
        <family val="2"/>
        <scheme val="minor"/>
      </rPr>
      <t>0,2</t>
    </r>
    <r>
      <rPr>
        <b/>
        <sz val="11"/>
        <color theme="1"/>
        <rFont val="Aptos Narrow"/>
        <family val="2"/>
        <scheme val="minor"/>
      </rPr>
      <t xml:space="preserve"> (m)</t>
    </r>
  </si>
  <si>
    <r>
      <t xml:space="preserve"> v</t>
    </r>
    <r>
      <rPr>
        <b/>
        <vertAlign val="subscript"/>
        <sz val="11"/>
        <color theme="1"/>
        <rFont val="Aptos Narrow"/>
        <family val="2"/>
        <scheme val="minor"/>
      </rPr>
      <t>K</t>
    </r>
    <r>
      <rPr>
        <b/>
        <sz val="11"/>
        <color theme="1"/>
        <rFont val="Aptos Narrow"/>
        <family val="2"/>
        <scheme val="minor"/>
      </rPr>
      <t xml:space="preserve"> (m/s)</t>
    </r>
  </si>
  <si>
    <t>Risultati:</t>
  </si>
  <si>
    <t>Per selezionare il modello di bochetta o griglia cliccare sul relativo codice della tabella sottostante</t>
  </si>
  <si>
    <t>ver. 11/24</t>
  </si>
  <si>
    <r>
      <rPr>
        <b/>
        <sz val="11"/>
        <color theme="1"/>
        <rFont val="Symbol"/>
        <family val="1"/>
        <charset val="2"/>
      </rPr>
      <t>D</t>
    </r>
    <r>
      <rPr>
        <b/>
        <sz val="11"/>
        <color theme="1"/>
        <rFont val="Aptos Narrow"/>
        <family val="2"/>
        <scheme val="minor"/>
      </rPr>
      <t>p (Pa)</t>
    </r>
  </si>
  <si>
    <r>
      <rPr>
        <b/>
        <sz val="11"/>
        <rFont val="Symbol"/>
        <family val="1"/>
        <charset val="2"/>
      </rPr>
      <t>D</t>
    </r>
    <r>
      <rPr>
        <b/>
        <sz val="11"/>
        <rFont val="Aptos Narrow"/>
        <family val="2"/>
        <scheme val="minor"/>
      </rPr>
      <t>p (Pa)</t>
    </r>
  </si>
  <si>
    <t>Ø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</si>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</sst>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1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4"/>
      <name val="Aptos Narrow"/>
      <family val="2"/>
      <scheme val="minor"/>
    </font>
    <font>
      <b/>
      <sz val="14"/>
      <name val="Aptos Narrow"/>
      <family val="2"/>
      <scheme val="minor"/>
    </font>
    <font>
      <b/>
      <sz val="11"/>
      <name val="Aptos Narrow"/>
      <family val="2"/>
      <scheme val="minor"/>
    </font>
    <font>
      <b/>
      <vertAlign val="subscript"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4"/>
      <name val="Aptos Narrow"/>
      <family val="2"/>
      <scheme val="minor"/>
    </font>
    <font>
      <b/>
      <vertAlign val="subscript"/>
      <sz val="11"/>
      <color theme="1"/>
      <name val="Aptos Narrow"/>
      <family val="2"/>
      <scheme val="minor"/>
    </font>
    <font>
      <sz val="9"/>
      <name val="Aptos Narrow"/>
      <family val="2"/>
      <scheme val="minor"/>
    </font>
    <font>
      <b/>
      <sz val="11"/>
      <color theme="1"/>
      <name val="Symbol"/>
      <family val="1"/>
      <charset val="2"/>
    </font>
    <font>
      <b/>
      <sz val="11"/>
      <color theme="1"/>
      <name val="Aptos Narrow"/>
      <family val="1"/>
      <charset val="2"/>
      <scheme val="minor"/>
    </font>
    <font>
      <b/>
      <sz val="11"/>
      <name val="Symbol"/>
      <family val="1"/>
      <charset val="2"/>
    </font>
    <font>
      <b/>
      <sz val="11"/>
      <name val="Aptos Narrow"/>
      <family val="1"/>
      <charset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1" xfId="0" applyFont="1" applyBorder="1" applyAlignment="1" applyProtection="1">
      <alignment horizontal="center" vertical="center"/>
      <protection locked="0"/>
    </xf>
    <xf numFmtId="2" fontId="1" fillId="0" borderId="0" xfId="0" applyNumberFormat="1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left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164" fontId="6" fillId="0" borderId="1" xfId="0" applyNumberFormat="1" applyFont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2" fontId="6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left" vertical="center" wrapText="1"/>
    </xf>
  </cellXfs>
  <cellStyles count="1">
    <cellStyle name="Normale" xfId="0" builtinId="0"/>
  </cellStyles>
  <dxfs count="18"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numFmt numFmtId="165" formatCode="0.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numFmt numFmtId="165" formatCode="0.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numFmt numFmtId="164" formatCode="0.0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center" vertical="center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microsoft.com/office/2007/relationships/slicerCache" Target="slicerCaches/slicerCach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336899</xdr:colOff>
      <xdr:row>3</xdr:row>
      <xdr:rowOff>86341</xdr:rowOff>
    </xdr:from>
    <xdr:to>
      <xdr:col>16</xdr:col>
      <xdr:colOff>640803</xdr:colOff>
      <xdr:row>7</xdr:row>
      <xdr:rowOff>13139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14106" y="703824"/>
          <a:ext cx="1650542" cy="5574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4759</xdr:colOff>
      <xdr:row>9</xdr:row>
      <xdr:rowOff>5950</xdr:rowOff>
    </xdr:from>
    <xdr:to>
      <xdr:col>14</xdr:col>
      <xdr:colOff>428624</xdr:colOff>
      <xdr:row>19</xdr:row>
      <xdr:rowOff>116950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3" name="Modello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Modell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15673" y="1635053"/>
              <a:ext cx="2690158" cy="2016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it-IT" sz="1100"/>
                <a:t>Questa forma rappresenta un filtro dei dati di tabella. I filtri dei dati di tabella non sono supportati in questa versione di Excel
Se la forma è stata modificata in una versione precedente di Excel o se la cartella di lavoro è stata salvata in Excel 2007 o versione precedente, non è possibile usare il filtro dei dati.</a:t>
              </a:r>
            </a:p>
          </xdr:txBody>
        </xdr:sp>
      </mc:Fallback>
    </mc:AlternateContent>
    <xdr:clientData fLocksWithSheet="0"/>
  </xdr:twoCellAnchor>
  <xdr:twoCellAnchor>
    <xdr:from>
      <xdr:col>14</xdr:col>
      <xdr:colOff>564930</xdr:colOff>
      <xdr:row>9</xdr:row>
      <xdr:rowOff>5950</xdr:rowOff>
    </xdr:from>
    <xdr:to>
      <xdr:col>16</xdr:col>
      <xdr:colOff>761999</xdr:colOff>
      <xdr:row>19</xdr:row>
      <xdr:rowOff>116950</xdr:rowOff>
    </xdr:to>
    <xdr:sp macro="" textlink="">
      <xdr:nvSpPr>
        <xdr:cNvPr id="4" name="CasellaDiTesto 3">
          <a:extLst>
            <a:ext uri="{FF2B5EF4-FFF2-40B4-BE49-F238E27FC236}">
              <a16:creationId xmlns:a16="http://schemas.microsoft.com/office/drawing/2014/main" id="{06438C13-E72A-415E-6B32-AE9B7B166E84}"/>
            </a:ext>
          </a:extLst>
        </xdr:cNvPr>
        <xdr:cNvSpPr txBox="1"/>
      </xdr:nvSpPr>
      <xdr:spPr>
        <a:xfrm>
          <a:off x="3442137" y="1635053"/>
          <a:ext cx="1543707" cy="2016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 b="1" kern="1200"/>
            <a:t>Legenda:</a:t>
          </a:r>
        </a:p>
        <a:p>
          <a:r>
            <a:rPr lang="it-IT" sz="1100" b="1" kern="1200"/>
            <a:t>Q</a:t>
          </a:r>
          <a:r>
            <a:rPr lang="it-IT" sz="1100" kern="1200"/>
            <a:t> = portata aria</a:t>
          </a:r>
        </a:p>
        <a:p>
          <a:r>
            <a:rPr lang="it-IT" sz="1100" b="1" kern="1200"/>
            <a:t>B</a:t>
          </a:r>
          <a:r>
            <a:rPr lang="it-IT" sz="1100" kern="1200" baseline="0"/>
            <a:t> = base (o diametro) nominale</a:t>
          </a:r>
        </a:p>
        <a:p>
          <a:r>
            <a:rPr lang="it-IT" sz="1100" b="1" kern="1200" baseline="0"/>
            <a:t>H</a:t>
          </a:r>
          <a:r>
            <a:rPr lang="it-IT" sz="1100" kern="1200" baseline="0"/>
            <a:t> = altezza nominale</a:t>
          </a:r>
        </a:p>
        <a:p>
          <a:r>
            <a:rPr lang="it-IT" sz="1100" b="1" kern="1200" baseline="0"/>
            <a:t>S</a:t>
          </a:r>
          <a:r>
            <a:rPr lang="it-IT" sz="1100" kern="1200" baseline="0"/>
            <a:t> = superficie libera</a:t>
          </a:r>
        </a:p>
        <a:p>
          <a:r>
            <a:rPr lang="it-IT" sz="1100" b="1" kern="1200" baseline="0"/>
            <a:t>v</a:t>
          </a:r>
          <a:r>
            <a:rPr lang="it-IT" sz="1100" b="1" kern="1200" baseline="-25000"/>
            <a:t>K</a:t>
          </a:r>
          <a:r>
            <a:rPr lang="it-IT" sz="1100" kern="1200" baseline="0"/>
            <a:t> = velocità frontale</a:t>
          </a:r>
        </a:p>
        <a:p>
          <a:r>
            <a:rPr lang="it-IT" sz="1100" b="1" kern="1200" baseline="0">
              <a:latin typeface="Symbol" panose="05050102010706020507" pitchFamily="18" charset="2"/>
            </a:rPr>
            <a:t>D</a:t>
          </a:r>
          <a:r>
            <a:rPr lang="it-IT" sz="1100" b="1" kern="1200" baseline="0"/>
            <a:t>p</a:t>
          </a:r>
          <a:r>
            <a:rPr lang="it-IT" sz="1100" kern="1200" baseline="0"/>
            <a:t> = perdita di carico</a:t>
          </a:r>
        </a:p>
        <a:p>
          <a:r>
            <a:rPr lang="it-IT" sz="1100" b="1" kern="1200" baseline="0"/>
            <a:t>NR</a:t>
          </a:r>
          <a:r>
            <a:rPr lang="it-IT" sz="1100" kern="1200" baseline="0"/>
            <a:t> = indice di rumorosità</a:t>
          </a:r>
        </a:p>
        <a:p>
          <a:r>
            <a:rPr lang="it-IT" sz="1100" b="1" kern="1200" baseline="0"/>
            <a:t>L</a:t>
          </a:r>
          <a:r>
            <a:rPr lang="it-IT" sz="1100" b="1" kern="1200" baseline="-25000"/>
            <a:t>0,2</a:t>
          </a:r>
          <a:r>
            <a:rPr lang="it-IT" sz="1100" kern="1200" baseline="0"/>
            <a:t> = lancio isotermo</a:t>
          </a:r>
        </a:p>
        <a:p>
          <a:endParaRPr lang="it-IT" sz="1100" kern="1200"/>
        </a:p>
      </xdr:txBody>
    </xdr:sp>
    <xdr:clientData/>
  </xdr:twoCellAnchor>
</xdr:wsDr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FiltroDati_mod." xr10:uid="{92867FD7-660B-4992-BB08-03DF9F1E0012}" sourceName="mod.">
  <extLst>
    <x:ext xmlns:x15="http://schemas.microsoft.com/office/spreadsheetml/2010/11/main" uri="{2F2917AC-EB37-4324-AD4E-5DD8C200BD13}">
      <x15:tableSlicerCache tableId="1" column="1"/>
    </x:ext>
    <x:ext xmlns:x15="http://schemas.microsoft.com/office/spreadsheetml/2010/11/main" uri="{470722E0-AACD-4C17-9CDC-17EF765DBC7E}">
      <x15:slicerCacheHideItemsWithNoData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Modello" xr10:uid="{8150D110-526E-4C2C-9BBC-A32154C71052}" cache="FiltroDati_mod." caption="Codice articolo:" columnCount="3" rowHeight="18000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FE3B63F-8EB1-4AE5-82AD-57DA846493C5}" name="Tabella1" displayName="Tabella1" ref="B24:Q47" totalsRowShown="0" headerRowDxfId="17" dataDxfId="16">
  <autoFilter ref="B24:Q47" xr:uid="{EADB7300-4C42-482A-B67E-60635575F35A}">
    <filterColumn colId="0">
      <filters>
        <filter val="DAV"/>
      </filters>
    </filterColumn>
  </autoFilter>
  <sortState xmlns:xlrd2="http://schemas.microsoft.com/office/spreadsheetml/2017/richdata2" ref="B25:Q47">
    <sortCondition ref="B25:B47"/>
  </sortState>
  <tableColumns count="16">
    <tableColumn id="1" xr3:uid="{7F31B238-2450-4902-B355-40F3E36A6D18}" name="mod." dataDxfId="15"/>
    <tableColumn id="2" xr3:uid="{2AE281A5-E2D5-40BF-8211-40BA31DA0497}" name="k1" dataDxfId="14"/>
    <tableColumn id="3" xr3:uid="{A8A34F61-9159-4223-A3C1-967C015DC460}" name="k3" dataDxfId="13"/>
    <tableColumn id="4" xr3:uid="{40899E6E-9A5A-444B-A67A-423EE6E3057D}" name="a1" dataDxfId="12"/>
    <tableColumn id="5" xr3:uid="{E083B209-F2F4-40E1-AD89-E104D48461C1}" name="a2" dataDxfId="11"/>
    <tableColumn id="6" xr3:uid="{22796D6E-03B1-4438-9D19-5EB50259B9C1}" name="a3" dataDxfId="10"/>
    <tableColumn id="7" xr3:uid="{CDD05F7A-5F88-4D1D-AFEF-84B7200C7ECB}" name="b1" dataDxfId="9"/>
    <tableColumn id="8" xr3:uid="{922C2966-D955-4635-A7F7-FCCE3AC10AEB}" name="b2" dataDxfId="8"/>
    <tableColumn id="9" xr3:uid="{7F215774-AAB5-4D2A-9686-CEC4542FD1B7}" name="Q (m³/h)" dataDxfId="7">
      <calculatedColumnFormula>$B$7</calculatedColumnFormula>
    </tableColumn>
    <tableColumn id="10" xr3:uid="{911C241F-DBB6-48D6-B6CC-3AFD10C70D8A}" name="B (mm)" dataDxfId="6"/>
    <tableColumn id="11" xr3:uid="{5A90DED7-914D-4B0B-99A3-96B87E865B05}" name="H (mm)" dataDxfId="5"/>
    <tableColumn id="12" xr3:uid="{4DAE369D-B39E-4941-A11F-B60728061C9C}" name="S (m²)" dataDxfId="4"/>
    <tableColumn id="13" xr3:uid="{DB03D582-175D-4760-9FB1-8E0CFABED6C9}" name=" vK (m/s)" dataDxfId="3">
      <calculatedColumnFormula>+J25/M25/3600</calculatedColumnFormula>
    </tableColumn>
    <tableColumn id="14" xr3:uid="{404F5F53-D8D4-452D-8EE5-DF7246A2344F}" name="Dp (Pa)" dataDxfId="2">
      <calculatedColumnFormula>CEILING(D25*(J25/(C25*M25*3600))^2,1)</calculatedColumnFormula>
    </tableColumn>
    <tableColumn id="15" xr3:uid="{C3744762-DDAA-44CF-BFAB-F94271766E48}" name="NR" dataDxfId="1">
      <calculatedColumnFormula>IF((E25+F25*LOG(J25/3600)-G25*LOG(M25))&lt;20,"&lt;20",E25+F25*LOG(J25/3600)-G25*LOG(M25))</calculatedColumnFormula>
    </tableColumn>
    <tableColumn id="16" xr3:uid="{D47549EB-7165-45C6-B606-0AC17DF669E9}" name="L0,2 (m)" dataDxfId="0">
      <calculatedColumnFormula>H25*(M25^I25)*(J25/(C25*M25*3600))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microsoft.com/office/2007/relationships/slicer" Target="../slicers/slicer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1E739-F5CC-4248-8E7E-5E4162156919}">
  <dimension ref="B2:Q53"/>
  <sheetViews>
    <sheetView showGridLines="0" tabSelected="1" zoomScale="145" zoomScaleNormal="145" workbookViewId="0">
      <selection activeCell="B7" sqref="B7"/>
    </sheetView>
  </sheetViews>
  <sheetFormatPr defaultRowHeight="15" x14ac:dyDescent="0.25"/>
  <cols>
    <col min="1" max="1" width="9.140625" style="6"/>
    <col min="2" max="2" width="10.140625" style="7" bestFit="1" customWidth="1"/>
    <col min="3" max="4" width="7.5703125" style="5" hidden="1" customWidth="1"/>
    <col min="5" max="7" width="7.5703125" style="6" hidden="1" customWidth="1"/>
    <col min="8" max="9" width="7.7109375" style="6" hidden="1" customWidth="1"/>
    <col min="10" max="10" width="11.7109375" style="7" hidden="1" customWidth="1"/>
    <col min="11" max="11" width="12" style="7" hidden="1" customWidth="1"/>
    <col min="12" max="12" width="12.140625" style="7" hidden="1" customWidth="1"/>
    <col min="13" max="13" width="10.85546875" style="6" bestFit="1" customWidth="1"/>
    <col min="14" max="14" width="13" style="6" bestFit="1" customWidth="1"/>
    <col min="15" max="15" width="12" style="6" bestFit="1" customWidth="1"/>
    <col min="16" max="16" width="8.140625" style="6" bestFit="1" customWidth="1"/>
    <col min="17" max="17" width="11.85546875" style="6" bestFit="1" customWidth="1"/>
    <col min="18" max="16384" width="9.140625" style="6"/>
  </cols>
  <sheetData>
    <row r="2" spans="2:17" ht="18.75" x14ac:dyDescent="0.25">
      <c r="B2" s="4" t="s">
        <v>0</v>
      </c>
      <c r="Q2" s="26" t="s">
        <v>45</v>
      </c>
    </row>
    <row r="4" spans="2:17" x14ac:dyDescent="0.25">
      <c r="B4" s="8" t="s">
        <v>40</v>
      </c>
    </row>
    <row r="5" spans="2:17" ht="5.0999999999999996" customHeight="1" x14ac:dyDescent="0.25">
      <c r="B5" s="9"/>
    </row>
    <row r="6" spans="2:17" s="12" customFormat="1" x14ac:dyDescent="0.25">
      <c r="B6" s="10" t="s">
        <v>9</v>
      </c>
      <c r="C6" s="11" t="s">
        <v>2</v>
      </c>
      <c r="D6" s="11" t="s">
        <v>3</v>
      </c>
      <c r="E6" s="12" t="s">
        <v>4</v>
      </c>
      <c r="F6" s="12" t="s">
        <v>5</v>
      </c>
      <c r="G6" s="12" t="s">
        <v>6</v>
      </c>
      <c r="H6" s="12" t="s">
        <v>7</v>
      </c>
      <c r="I6" s="12" t="s">
        <v>8</v>
      </c>
      <c r="M6" s="10" t="s">
        <v>10</v>
      </c>
      <c r="N6" s="10" t="s">
        <v>11</v>
      </c>
    </row>
    <row r="7" spans="2:17" x14ac:dyDescent="0.25">
      <c r="B7" s="1">
        <v>1200</v>
      </c>
      <c r="C7" s="2"/>
      <c r="D7" s="2"/>
      <c r="E7" s="2"/>
      <c r="F7" s="2"/>
      <c r="G7" s="2"/>
      <c r="H7" s="2"/>
      <c r="I7" s="2"/>
      <c r="J7" s="3"/>
      <c r="K7" s="3"/>
      <c r="L7" s="3"/>
      <c r="M7" s="1">
        <v>600</v>
      </c>
      <c r="N7" s="1">
        <v>300</v>
      </c>
    </row>
    <row r="8" spans="2:17" x14ac:dyDescent="0.25">
      <c r="B8" s="30" t="s">
        <v>44</v>
      </c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</row>
    <row r="9" spans="2:17" x14ac:dyDescent="0.25"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</row>
    <row r="10" spans="2:17" x14ac:dyDescent="0.25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</row>
    <row r="11" spans="2:17" x14ac:dyDescent="0.25"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</row>
    <row r="12" spans="2:17" x14ac:dyDescent="0.25"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spans="2:17" x14ac:dyDescent="0.25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</row>
    <row r="14" spans="2:17" x14ac:dyDescent="0.25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</row>
    <row r="15" spans="2:17" x14ac:dyDescent="0.25"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spans="2:17" x14ac:dyDescent="0.25"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</row>
    <row r="17" spans="2:17" x14ac:dyDescent="0.25"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</row>
    <row r="18" spans="2:17" x14ac:dyDescent="0.25"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</row>
    <row r="19" spans="2:17" x14ac:dyDescent="0.25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</row>
    <row r="20" spans="2:17" x14ac:dyDescent="0.25"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spans="2:17" x14ac:dyDescent="0.25">
      <c r="B21" s="8" t="s">
        <v>43</v>
      </c>
      <c r="C21" s="13"/>
      <c r="D21" s="13"/>
      <c r="E21" s="13"/>
      <c r="F21" s="13"/>
      <c r="G21" s="13"/>
      <c r="H21" s="13"/>
      <c r="I21" s="13"/>
    </row>
    <row r="22" spans="2:17" ht="5.0999999999999996" customHeight="1" x14ac:dyDescent="0.25">
      <c r="C22" s="13"/>
      <c r="D22" s="13"/>
      <c r="E22" s="13"/>
      <c r="F22" s="13"/>
      <c r="G22" s="13"/>
      <c r="H22" s="13"/>
      <c r="I22" s="13"/>
    </row>
    <row r="23" spans="2:17" ht="18" x14ac:dyDescent="0.25">
      <c r="B23" s="10" t="s">
        <v>1</v>
      </c>
      <c r="C23" s="17" t="s">
        <v>2</v>
      </c>
      <c r="D23" s="17" t="s">
        <v>3</v>
      </c>
      <c r="E23" s="17" t="s">
        <v>4</v>
      </c>
      <c r="F23" s="17" t="s">
        <v>5</v>
      </c>
      <c r="G23" s="17" t="s">
        <v>6</v>
      </c>
      <c r="H23" s="17" t="s">
        <v>7</v>
      </c>
      <c r="I23" s="17" t="s">
        <v>8</v>
      </c>
      <c r="J23" s="18" t="s">
        <v>9</v>
      </c>
      <c r="K23" s="18" t="s">
        <v>10</v>
      </c>
      <c r="L23" s="18" t="s">
        <v>11</v>
      </c>
      <c r="M23" s="19" t="s">
        <v>12</v>
      </c>
      <c r="N23" s="19" t="s">
        <v>42</v>
      </c>
      <c r="O23" s="28" t="s">
        <v>46</v>
      </c>
      <c r="P23" s="19" t="s">
        <v>14</v>
      </c>
      <c r="Q23" s="19" t="s">
        <v>41</v>
      </c>
    </row>
    <row r="24" spans="2:17" s="12" customFormat="1" ht="18" hidden="1" x14ac:dyDescent="0.25">
      <c r="B24" s="10" t="s">
        <v>1</v>
      </c>
      <c r="C24" s="20" t="s">
        <v>2</v>
      </c>
      <c r="D24" s="20" t="s">
        <v>3</v>
      </c>
      <c r="E24" s="10" t="s">
        <v>4</v>
      </c>
      <c r="F24" s="10" t="s">
        <v>5</v>
      </c>
      <c r="G24" s="10" t="s">
        <v>6</v>
      </c>
      <c r="H24" s="10" t="s">
        <v>7</v>
      </c>
      <c r="I24" s="10" t="s">
        <v>8</v>
      </c>
      <c r="J24" s="10" t="s">
        <v>9</v>
      </c>
      <c r="K24" s="10" t="s">
        <v>10</v>
      </c>
      <c r="L24" s="10" t="s">
        <v>11</v>
      </c>
      <c r="M24" s="10" t="s">
        <v>12</v>
      </c>
      <c r="N24" s="10" t="s">
        <v>13</v>
      </c>
      <c r="O24" s="29" t="s">
        <v>47</v>
      </c>
      <c r="P24" s="10" t="s">
        <v>14</v>
      </c>
      <c r="Q24" s="10" t="s">
        <v>15</v>
      </c>
    </row>
    <row r="25" spans="2:17" ht="15.95" hidden="1" customHeight="1" x14ac:dyDescent="0.25">
      <c r="B25" s="21" t="s">
        <v>22</v>
      </c>
      <c r="C25" s="27">
        <v>1.43</v>
      </c>
      <c r="D25" s="27">
        <v>6.13</v>
      </c>
      <c r="E25" s="21">
        <v>17</v>
      </c>
      <c r="F25" s="21">
        <v>68</v>
      </c>
      <c r="G25" s="21">
        <v>55</v>
      </c>
      <c r="H25" s="21" t="s">
        <v>17</v>
      </c>
      <c r="I25" s="21" t="s">
        <v>17</v>
      </c>
      <c r="J25" s="21">
        <f>$B$7</f>
        <v>1200</v>
      </c>
      <c r="K25" s="21">
        <f t="shared" ref="K25:K47" si="0">$M$7</f>
        <v>600</v>
      </c>
      <c r="L25" s="21">
        <f t="shared" ref="L25:L34" si="1">$N$7</f>
        <v>300</v>
      </c>
      <c r="M25" s="23">
        <f>(K25-20)*(L25-20)/C25/1000000</f>
        <v>0.11356643356643356</v>
      </c>
      <c r="N25" s="24">
        <f t="shared" ref="N25:N47" si="2">+J25/M25/3600</f>
        <v>2.9351395730706078</v>
      </c>
      <c r="O25" s="25">
        <f t="shared" ref="O25:O47" si="3">CEILING(D25*(J25/(C25*M25*3600))^2,1)</f>
        <v>26</v>
      </c>
      <c r="P25" s="25">
        <f t="shared" ref="P25:P47" si="4">IF((E25+F25*LOG(J25/3600)-G25*LOG(M25))&lt;20,"&lt;20",E25+F25*LOG(J25/3600)-G25*LOG(M25))</f>
        <v>36.517005369857749</v>
      </c>
      <c r="Q25" s="21" t="s">
        <v>17</v>
      </c>
    </row>
    <row r="26" spans="2:17" ht="15.95" hidden="1" customHeight="1" x14ac:dyDescent="0.25">
      <c r="B26" s="21" t="s">
        <v>30</v>
      </c>
      <c r="C26" s="27">
        <v>1.65</v>
      </c>
      <c r="D26" s="27">
        <v>1.36</v>
      </c>
      <c r="E26" s="21">
        <v>14</v>
      </c>
      <c r="F26" s="21">
        <v>56</v>
      </c>
      <c r="G26" s="21">
        <v>45</v>
      </c>
      <c r="H26" s="21">
        <v>4</v>
      </c>
      <c r="I26" s="21">
        <v>0.2</v>
      </c>
      <c r="J26" s="21">
        <f t="shared" ref="J26:J47" si="5">$B$7</f>
        <v>1200</v>
      </c>
      <c r="K26" s="21">
        <f t="shared" si="0"/>
        <v>600</v>
      </c>
      <c r="L26" s="21">
        <f t="shared" si="1"/>
        <v>300</v>
      </c>
      <c r="M26" s="23">
        <f>(K26-20)*(L26-20)/C26/1000000</f>
        <v>9.8424242424242428E-2</v>
      </c>
      <c r="N26" s="24">
        <f t="shared" si="2"/>
        <v>3.3866995073891628</v>
      </c>
      <c r="O26" s="25">
        <f t="shared" si="3"/>
        <v>6</v>
      </c>
      <c r="P26" s="25">
        <f t="shared" si="4"/>
        <v>32.591616104592646</v>
      </c>
      <c r="Q26" s="24">
        <f>H26*(M26^I26)*(J26/(C26*M26*3600))</f>
        <v>5.1638441677476878</v>
      </c>
    </row>
    <row r="27" spans="2:17" ht="15.95" hidden="1" customHeight="1" x14ac:dyDescent="0.25">
      <c r="B27" s="21" t="s">
        <v>31</v>
      </c>
      <c r="C27" s="27">
        <v>1.65</v>
      </c>
      <c r="D27" s="27">
        <v>1.36</v>
      </c>
      <c r="E27" s="21">
        <v>14</v>
      </c>
      <c r="F27" s="21">
        <v>56</v>
      </c>
      <c r="G27" s="21">
        <v>45</v>
      </c>
      <c r="H27" s="21">
        <v>4</v>
      </c>
      <c r="I27" s="21">
        <v>0.2</v>
      </c>
      <c r="J27" s="21">
        <f t="shared" si="5"/>
        <v>1200</v>
      </c>
      <c r="K27" s="21">
        <f t="shared" si="0"/>
        <v>600</v>
      </c>
      <c r="L27" s="21">
        <f t="shared" si="1"/>
        <v>300</v>
      </c>
      <c r="M27" s="23">
        <f>(K27)*(L27)/C27/1000000</f>
        <v>0.1090909090909091</v>
      </c>
      <c r="N27" s="24">
        <f t="shared" si="2"/>
        <v>3.0555555555555554</v>
      </c>
      <c r="O27" s="25">
        <f t="shared" si="3"/>
        <v>5</v>
      </c>
      <c r="P27" s="25">
        <f t="shared" si="4"/>
        <v>30.580724495675913</v>
      </c>
      <c r="Q27" s="24">
        <f>H27*(M27^I27)*(J27/(C27*M27*3600))</f>
        <v>4.7558039546546267</v>
      </c>
    </row>
    <row r="28" spans="2:17" ht="15.95" hidden="1" customHeight="1" x14ac:dyDescent="0.25">
      <c r="B28" s="21" t="s">
        <v>23</v>
      </c>
      <c r="C28" s="27">
        <v>1.24</v>
      </c>
      <c r="D28" s="27">
        <v>0.7</v>
      </c>
      <c r="E28" s="21">
        <v>14</v>
      </c>
      <c r="F28" s="21">
        <v>56</v>
      </c>
      <c r="G28" s="21">
        <v>45</v>
      </c>
      <c r="H28" s="21" t="s">
        <v>17</v>
      </c>
      <c r="I28" s="21" t="s">
        <v>17</v>
      </c>
      <c r="J28" s="21">
        <f t="shared" si="5"/>
        <v>1200</v>
      </c>
      <c r="K28" s="21">
        <f t="shared" si="0"/>
        <v>600</v>
      </c>
      <c r="L28" s="21">
        <f t="shared" si="1"/>
        <v>300</v>
      </c>
      <c r="M28" s="23">
        <f>(K28-20)*(L28-20)/C28/1000000</f>
        <v>0.13096774193548388</v>
      </c>
      <c r="N28" s="24">
        <f t="shared" si="2"/>
        <v>2.5451559934318553</v>
      </c>
      <c r="O28" s="25">
        <f t="shared" si="3"/>
        <v>3</v>
      </c>
      <c r="P28" s="25">
        <f t="shared" si="4"/>
        <v>27.008814447267437</v>
      </c>
      <c r="Q28" s="21" t="s">
        <v>17</v>
      </c>
    </row>
    <row r="29" spans="2:17" ht="15.95" hidden="1" customHeight="1" x14ac:dyDescent="0.25">
      <c r="B29" s="21" t="s">
        <v>32</v>
      </c>
      <c r="C29" s="27">
        <v>1.1299999999999999</v>
      </c>
      <c r="D29" s="27">
        <v>1.06</v>
      </c>
      <c r="E29" s="21">
        <v>14</v>
      </c>
      <c r="F29" s="21">
        <v>56</v>
      </c>
      <c r="G29" s="21">
        <v>45</v>
      </c>
      <c r="H29" s="21">
        <v>4</v>
      </c>
      <c r="I29" s="21">
        <v>0.2</v>
      </c>
      <c r="J29" s="21">
        <f t="shared" si="5"/>
        <v>1200</v>
      </c>
      <c r="K29" s="21">
        <f t="shared" si="0"/>
        <v>600</v>
      </c>
      <c r="L29" s="21">
        <f t="shared" si="1"/>
        <v>300</v>
      </c>
      <c r="M29" s="23">
        <f>(K29-20)*(L29-20)/C29/1000000</f>
        <v>0.14371681415929205</v>
      </c>
      <c r="N29" s="24">
        <f t="shared" si="2"/>
        <v>2.319376026272578</v>
      </c>
      <c r="O29" s="25">
        <f t="shared" si="3"/>
        <v>5</v>
      </c>
      <c r="P29" s="25">
        <f t="shared" si="4"/>
        <v>25.19336857172075</v>
      </c>
      <c r="Q29" s="24">
        <f>H29*(M29^I29)*(J29/(C29*M29*3600))</f>
        <v>5.5699875954644327</v>
      </c>
    </row>
    <row r="30" spans="2:17" ht="15.95" hidden="1" customHeight="1" x14ac:dyDescent="0.25">
      <c r="B30" s="21" t="s">
        <v>34</v>
      </c>
      <c r="C30" s="27">
        <v>1.51</v>
      </c>
      <c r="D30" s="27">
        <v>2.19</v>
      </c>
      <c r="E30" s="21">
        <v>14</v>
      </c>
      <c r="F30" s="21">
        <v>56</v>
      </c>
      <c r="G30" s="21">
        <v>45</v>
      </c>
      <c r="H30" s="21">
        <v>4</v>
      </c>
      <c r="I30" s="21">
        <v>0.2</v>
      </c>
      <c r="J30" s="21">
        <f t="shared" si="5"/>
        <v>1200</v>
      </c>
      <c r="K30" s="21">
        <f t="shared" si="0"/>
        <v>600</v>
      </c>
      <c r="L30" s="21">
        <f t="shared" si="1"/>
        <v>300</v>
      </c>
      <c r="M30" s="23">
        <f>(K30-44)*(L30-44)/C30/1000000</f>
        <v>9.426225165562914E-2</v>
      </c>
      <c r="N30" s="24">
        <f t="shared" si="2"/>
        <v>3.536233513189448</v>
      </c>
      <c r="O30" s="25">
        <f t="shared" si="3"/>
        <v>13</v>
      </c>
      <c r="P30" s="25">
        <f t="shared" si="4"/>
        <v>33.436008303665716</v>
      </c>
      <c r="Q30" s="24">
        <f>H30*(M30^I30)*(J30/(C30*M30*3600))</f>
        <v>5.841058308748436</v>
      </c>
    </row>
    <row r="31" spans="2:17" ht="15.95" hidden="1" customHeight="1" x14ac:dyDescent="0.25">
      <c r="B31" s="21" t="s">
        <v>35</v>
      </c>
      <c r="C31" s="27">
        <v>4.1666666666666661</v>
      </c>
      <c r="D31" s="27">
        <v>16.319444444444439</v>
      </c>
      <c r="E31" s="21">
        <v>8</v>
      </c>
      <c r="F31" s="21">
        <v>45</v>
      </c>
      <c r="G31" s="21">
        <v>40</v>
      </c>
      <c r="H31" s="21">
        <v>5</v>
      </c>
      <c r="I31" s="21">
        <v>0.2</v>
      </c>
      <c r="J31" s="21">
        <f t="shared" si="5"/>
        <v>1200</v>
      </c>
      <c r="K31" s="21">
        <f t="shared" si="0"/>
        <v>600</v>
      </c>
      <c r="L31" s="21">
        <f t="shared" si="1"/>
        <v>300</v>
      </c>
      <c r="M31" s="23">
        <f>(K31)*(L31)/C31/1000000</f>
        <v>4.3200000000000009E-2</v>
      </c>
      <c r="N31" s="24">
        <f t="shared" si="2"/>
        <v>7.7160493827160472</v>
      </c>
      <c r="O31" s="25">
        <f t="shared" si="3"/>
        <v>56</v>
      </c>
      <c r="P31" s="25">
        <f t="shared" si="4"/>
        <v>41.110193665018706</v>
      </c>
      <c r="Q31" s="24">
        <f>H31*(M31^I31)*(J31/(C31*M31*3600))</f>
        <v>4.9393863118455554</v>
      </c>
    </row>
    <row r="32" spans="2:17" ht="15.95" hidden="1" customHeight="1" x14ac:dyDescent="0.25">
      <c r="B32" s="21" t="s">
        <v>24</v>
      </c>
      <c r="C32" s="27">
        <v>1.24</v>
      </c>
      <c r="D32" s="27">
        <v>4.09</v>
      </c>
      <c r="E32" s="21">
        <v>17</v>
      </c>
      <c r="F32" s="21">
        <v>68</v>
      </c>
      <c r="G32" s="21">
        <v>55</v>
      </c>
      <c r="H32" s="21" t="s">
        <v>17</v>
      </c>
      <c r="I32" s="21" t="s">
        <v>17</v>
      </c>
      <c r="J32" s="21">
        <f t="shared" si="5"/>
        <v>1200</v>
      </c>
      <c r="K32" s="21">
        <f t="shared" si="0"/>
        <v>600</v>
      </c>
      <c r="L32" s="21">
        <f t="shared" si="1"/>
        <v>300</v>
      </c>
      <c r="M32" s="23">
        <f>(K32-20)*(L32-20)/C32/1000000</f>
        <v>0.13096774193548388</v>
      </c>
      <c r="N32" s="24">
        <f t="shared" si="2"/>
        <v>2.5451559934318553</v>
      </c>
      <c r="O32" s="25">
        <f t="shared" si="3"/>
        <v>18</v>
      </c>
      <c r="P32" s="25">
        <f t="shared" si="4"/>
        <v>33.111715993202274</v>
      </c>
      <c r="Q32" s="21" t="s">
        <v>17</v>
      </c>
    </row>
    <row r="33" spans="2:17" ht="15.95" hidden="1" customHeight="1" x14ac:dyDescent="0.25">
      <c r="B33" s="21" t="s">
        <v>37</v>
      </c>
      <c r="C33" s="27">
        <v>1</v>
      </c>
      <c r="D33" s="27">
        <v>0.66</v>
      </c>
      <c r="E33" s="21">
        <v>10</v>
      </c>
      <c r="F33" s="21">
        <v>45</v>
      </c>
      <c r="G33" s="21">
        <v>35</v>
      </c>
      <c r="H33" s="21">
        <v>5</v>
      </c>
      <c r="I33" s="21">
        <v>0.2</v>
      </c>
      <c r="J33" s="21">
        <f t="shared" si="5"/>
        <v>1200</v>
      </c>
      <c r="K33" s="21">
        <f t="shared" si="0"/>
        <v>600</v>
      </c>
      <c r="L33" s="21">
        <f t="shared" si="1"/>
        <v>300</v>
      </c>
      <c r="M33" s="23">
        <f>((K33-25)/100)*((L33-25)/100)*((43/2)^2)*PI()/1000000</f>
        <v>2.2962931540177259E-2</v>
      </c>
      <c r="N33" s="24">
        <f t="shared" si="2"/>
        <v>14.516148896325117</v>
      </c>
      <c r="O33" s="25">
        <f t="shared" si="3"/>
        <v>140</v>
      </c>
      <c r="P33" s="25">
        <f t="shared" si="4"/>
        <v>45.893586951031871</v>
      </c>
      <c r="Q33" s="24">
        <f>H33*(M33^I33)*(J33/(C33*M33*3600))</f>
        <v>34.121403365025969</v>
      </c>
    </row>
    <row r="34" spans="2:17" ht="15.95" hidden="1" customHeight="1" x14ac:dyDescent="0.25">
      <c r="B34" s="21" t="s">
        <v>33</v>
      </c>
      <c r="C34" s="27">
        <v>1.1000000000000001</v>
      </c>
      <c r="D34" s="27">
        <v>0.95</v>
      </c>
      <c r="E34" s="21">
        <v>14</v>
      </c>
      <c r="F34" s="21">
        <v>56</v>
      </c>
      <c r="G34" s="21">
        <v>45</v>
      </c>
      <c r="H34" s="21">
        <v>4</v>
      </c>
      <c r="I34" s="21">
        <v>0.2</v>
      </c>
      <c r="J34" s="21">
        <f t="shared" si="5"/>
        <v>1200</v>
      </c>
      <c r="K34" s="21">
        <f t="shared" si="0"/>
        <v>600</v>
      </c>
      <c r="L34" s="21">
        <f t="shared" si="1"/>
        <v>300</v>
      </c>
      <c r="M34" s="23">
        <f>(K34-20)*(L34-20)/C34/1000000</f>
        <v>0.14763636363636362</v>
      </c>
      <c r="N34" s="24">
        <f t="shared" si="2"/>
        <v>2.2577996715927751</v>
      </c>
      <c r="O34" s="25">
        <f t="shared" si="3"/>
        <v>5</v>
      </c>
      <c r="P34" s="25">
        <f t="shared" si="4"/>
        <v>24.667509447086989</v>
      </c>
      <c r="Q34" s="24">
        <f>H34*(M34^I34)*(J34/(C34*M34*3600))</f>
        <v>5.6000432307862402</v>
      </c>
    </row>
    <row r="35" spans="2:17" ht="15.95" hidden="1" customHeight="1" x14ac:dyDescent="0.25">
      <c r="B35" s="21" t="s">
        <v>29</v>
      </c>
      <c r="C35" s="27">
        <v>1.24</v>
      </c>
      <c r="D35" s="27">
        <v>1.36</v>
      </c>
      <c r="E35" s="21">
        <v>14</v>
      </c>
      <c r="F35" s="21">
        <v>56</v>
      </c>
      <c r="G35" s="21">
        <v>45</v>
      </c>
      <c r="H35" s="21">
        <v>4</v>
      </c>
      <c r="I35" s="21">
        <v>0.2</v>
      </c>
      <c r="J35" s="21">
        <f t="shared" si="5"/>
        <v>1200</v>
      </c>
      <c r="K35" s="21">
        <f t="shared" si="0"/>
        <v>600</v>
      </c>
      <c r="L35" s="21"/>
      <c r="M35" s="23">
        <f>LOOKUP(K35,DAC!B3:B12,DAC!C3:C12)</f>
        <v>0.20049267360000003</v>
      </c>
      <c r="N35" s="24">
        <f t="shared" si="2"/>
        <v>1.6625711421174507</v>
      </c>
      <c r="O35" s="25">
        <f t="shared" si="3"/>
        <v>3</v>
      </c>
      <c r="P35" s="25" t="str">
        <f t="shared" si="4"/>
        <v>&lt;20</v>
      </c>
      <c r="Q35" s="24">
        <f>H35*(M35^I35)*(J35/(C35*M35*3600))</f>
        <v>3.8890027086989307</v>
      </c>
    </row>
    <row r="36" spans="2:17" ht="15.95" hidden="1" customHeight="1" x14ac:dyDescent="0.25">
      <c r="B36" s="21" t="s">
        <v>27</v>
      </c>
      <c r="C36" s="27">
        <v>1.1499999999999999</v>
      </c>
      <c r="D36" s="27">
        <v>1.1200000000000001</v>
      </c>
      <c r="E36" s="21">
        <v>14</v>
      </c>
      <c r="F36" s="21">
        <v>56</v>
      </c>
      <c r="G36" s="21">
        <v>45</v>
      </c>
      <c r="H36" s="21">
        <v>4</v>
      </c>
      <c r="I36" s="21">
        <v>0.2</v>
      </c>
      <c r="J36" s="21">
        <f t="shared" si="5"/>
        <v>1200</v>
      </c>
      <c r="K36" s="21">
        <f t="shared" si="0"/>
        <v>600</v>
      </c>
      <c r="L36" s="21">
        <f t="shared" ref="L36:L43" si="6">$N$7</f>
        <v>300</v>
      </c>
      <c r="M36" s="23">
        <f>(K36-20)*(L36-20)/C36/1000000</f>
        <v>0.14121739130434785</v>
      </c>
      <c r="N36" s="24">
        <f t="shared" si="2"/>
        <v>2.360426929392446</v>
      </c>
      <c r="O36" s="25">
        <f t="shared" si="3"/>
        <v>5</v>
      </c>
      <c r="P36" s="25">
        <f t="shared" si="4"/>
        <v>25.536241430879389</v>
      </c>
      <c r="Q36" s="24">
        <f>H36*(M36^I36)*(J36/(C36*M36*3600))</f>
        <v>5.5504775271246558</v>
      </c>
    </row>
    <row r="37" spans="2:17" ht="15.95" customHeight="1" x14ac:dyDescent="0.25">
      <c r="B37" s="21" t="s">
        <v>26</v>
      </c>
      <c r="C37" s="27">
        <v>1.1499999999999999</v>
      </c>
      <c r="D37" s="27">
        <v>1.1200000000000001</v>
      </c>
      <c r="E37" s="21">
        <v>14</v>
      </c>
      <c r="F37" s="21">
        <v>56</v>
      </c>
      <c r="G37" s="21">
        <v>45</v>
      </c>
      <c r="H37" s="21">
        <v>4</v>
      </c>
      <c r="I37" s="21">
        <v>0.2</v>
      </c>
      <c r="J37" s="21">
        <f t="shared" si="5"/>
        <v>1200</v>
      </c>
      <c r="K37" s="21">
        <f t="shared" si="0"/>
        <v>600</v>
      </c>
      <c r="L37" s="21">
        <f t="shared" si="6"/>
        <v>300</v>
      </c>
      <c r="M37" s="23">
        <f>(K37-20)*(L37-20)/C37/1000000</f>
        <v>0.14121739130434785</v>
      </c>
      <c r="N37" s="24">
        <f t="shared" si="2"/>
        <v>2.360426929392446</v>
      </c>
      <c r="O37" s="25">
        <f t="shared" si="3"/>
        <v>5</v>
      </c>
      <c r="P37" s="25">
        <f t="shared" si="4"/>
        <v>25.536241430879389</v>
      </c>
      <c r="Q37" s="24">
        <f>H37*(M37^I37)*(J37/(C37*M37*3600))</f>
        <v>5.5504775271246558</v>
      </c>
    </row>
    <row r="38" spans="2:17" ht="15.95" hidden="1" customHeight="1" x14ac:dyDescent="0.25">
      <c r="B38" s="21" t="s">
        <v>25</v>
      </c>
      <c r="C38" s="27">
        <v>3.06</v>
      </c>
      <c r="D38" s="27">
        <v>42.24</v>
      </c>
      <c r="E38" s="21">
        <v>17</v>
      </c>
      <c r="F38" s="21">
        <v>68</v>
      </c>
      <c r="G38" s="21">
        <v>55</v>
      </c>
      <c r="H38" s="21" t="s">
        <v>17</v>
      </c>
      <c r="I38" s="21" t="s">
        <v>17</v>
      </c>
      <c r="J38" s="21">
        <f t="shared" si="5"/>
        <v>1200</v>
      </c>
      <c r="K38" s="21">
        <f t="shared" si="0"/>
        <v>600</v>
      </c>
      <c r="L38" s="21">
        <f t="shared" si="6"/>
        <v>300</v>
      </c>
      <c r="M38" s="23">
        <f>(K38+100)*(L38+100)/C38/1000000</f>
        <v>9.1503267973856217E-2</v>
      </c>
      <c r="N38" s="24">
        <f t="shared" si="2"/>
        <v>3.6428571428571428</v>
      </c>
      <c r="O38" s="25">
        <f t="shared" si="3"/>
        <v>60</v>
      </c>
      <c r="P38" s="25">
        <f t="shared" si="4"/>
        <v>41.676741411727797</v>
      </c>
      <c r="Q38" s="21" t="s">
        <v>17</v>
      </c>
    </row>
    <row r="39" spans="2:17" ht="15.95" hidden="1" customHeight="1" x14ac:dyDescent="0.25">
      <c r="B39" s="21" t="s">
        <v>38</v>
      </c>
      <c r="C39" s="27">
        <v>1.1499999999999999</v>
      </c>
      <c r="D39" s="27">
        <v>1.1200000000000001</v>
      </c>
      <c r="E39" s="21">
        <v>14</v>
      </c>
      <c r="F39" s="21">
        <v>56</v>
      </c>
      <c r="G39" s="21">
        <v>45</v>
      </c>
      <c r="H39" s="21">
        <v>4</v>
      </c>
      <c r="I39" s="21">
        <v>0.2</v>
      </c>
      <c r="J39" s="21">
        <f t="shared" si="5"/>
        <v>1200</v>
      </c>
      <c r="K39" s="21">
        <f t="shared" si="0"/>
        <v>600</v>
      </c>
      <c r="L39" s="21">
        <f t="shared" si="6"/>
        <v>300</v>
      </c>
      <c r="M39" s="23">
        <f>(K39-20)*(L39-20)/C39/1000000</f>
        <v>0.14121739130434785</v>
      </c>
      <c r="N39" s="24">
        <f t="shared" si="2"/>
        <v>2.360426929392446</v>
      </c>
      <c r="O39" s="25">
        <f t="shared" si="3"/>
        <v>5</v>
      </c>
      <c r="P39" s="25">
        <f t="shared" si="4"/>
        <v>25.536241430879389</v>
      </c>
      <c r="Q39" s="24">
        <f>H39*(M39^I39)*(J39/(C39*M39*3600))</f>
        <v>5.5504775271246558</v>
      </c>
    </row>
    <row r="40" spans="2:17" ht="15.95" hidden="1" customHeight="1" x14ac:dyDescent="0.25">
      <c r="B40" s="21" t="s">
        <v>39</v>
      </c>
      <c r="C40" s="27">
        <v>1.1499999999999999</v>
      </c>
      <c r="D40" s="27">
        <v>1.08</v>
      </c>
      <c r="E40" s="21">
        <v>14</v>
      </c>
      <c r="F40" s="21">
        <v>56</v>
      </c>
      <c r="G40" s="21">
        <v>45</v>
      </c>
      <c r="H40" s="21">
        <v>4</v>
      </c>
      <c r="I40" s="21">
        <v>0.2</v>
      </c>
      <c r="J40" s="21">
        <f t="shared" si="5"/>
        <v>1200</v>
      </c>
      <c r="K40" s="21">
        <f t="shared" si="0"/>
        <v>600</v>
      </c>
      <c r="L40" s="21">
        <f t="shared" si="6"/>
        <v>300</v>
      </c>
      <c r="M40" s="23">
        <f>(K40-20)*(L40-20)/C40/1000000</f>
        <v>0.14121739130434785</v>
      </c>
      <c r="N40" s="24">
        <f t="shared" si="2"/>
        <v>2.360426929392446</v>
      </c>
      <c r="O40" s="25">
        <f t="shared" si="3"/>
        <v>5</v>
      </c>
      <c r="P40" s="25">
        <f t="shared" si="4"/>
        <v>25.536241430879389</v>
      </c>
      <c r="Q40" s="24">
        <f>H40*(M40^I40)*(J40/(C40*M40*3600))</f>
        <v>5.5504775271246558</v>
      </c>
    </row>
    <row r="41" spans="2:17" ht="15.95" hidden="1" customHeight="1" x14ac:dyDescent="0.25">
      <c r="B41" s="21" t="s">
        <v>18</v>
      </c>
      <c r="C41" s="27">
        <v>1.63</v>
      </c>
      <c r="D41" s="27">
        <v>8.15</v>
      </c>
      <c r="E41" s="21">
        <v>14</v>
      </c>
      <c r="F41" s="21">
        <v>56</v>
      </c>
      <c r="G41" s="21">
        <v>45</v>
      </c>
      <c r="H41" s="21" t="s">
        <v>17</v>
      </c>
      <c r="I41" s="21" t="s">
        <v>17</v>
      </c>
      <c r="J41" s="21">
        <f t="shared" si="5"/>
        <v>1200</v>
      </c>
      <c r="K41" s="21">
        <f t="shared" si="0"/>
        <v>600</v>
      </c>
      <c r="L41" s="21">
        <f t="shared" si="6"/>
        <v>300</v>
      </c>
      <c r="M41" s="23">
        <f>(K41-20)*(L41-20)/C41/1000000</f>
        <v>9.9631901840490797E-2</v>
      </c>
      <c r="N41" s="24">
        <f t="shared" si="2"/>
        <v>3.3456486042692939</v>
      </c>
      <c r="O41" s="25">
        <f t="shared" si="3"/>
        <v>35</v>
      </c>
      <c r="P41" s="25">
        <f t="shared" si="4"/>
        <v>32.353280813144963</v>
      </c>
      <c r="Q41" s="21" t="s">
        <v>17</v>
      </c>
    </row>
    <row r="42" spans="2:17" ht="15.95" hidden="1" customHeight="1" x14ac:dyDescent="0.25">
      <c r="B42" s="21" t="s">
        <v>20</v>
      </c>
      <c r="C42" s="27">
        <v>1.63</v>
      </c>
      <c r="D42" s="27">
        <v>8.15</v>
      </c>
      <c r="E42" s="21">
        <v>14</v>
      </c>
      <c r="F42" s="21">
        <v>56</v>
      </c>
      <c r="G42" s="21">
        <v>45</v>
      </c>
      <c r="H42" s="21" t="s">
        <v>17</v>
      </c>
      <c r="I42" s="21" t="s">
        <v>17</v>
      </c>
      <c r="J42" s="21">
        <f t="shared" si="5"/>
        <v>1200</v>
      </c>
      <c r="K42" s="21">
        <f t="shared" si="0"/>
        <v>600</v>
      </c>
      <c r="L42" s="21">
        <f t="shared" si="6"/>
        <v>300</v>
      </c>
      <c r="M42" s="23">
        <f>(K42-20)*(L42-20)/C42/1000000</f>
        <v>9.9631901840490797E-2</v>
      </c>
      <c r="N42" s="24">
        <f t="shared" si="2"/>
        <v>3.3456486042692939</v>
      </c>
      <c r="O42" s="25">
        <f t="shared" si="3"/>
        <v>35</v>
      </c>
      <c r="P42" s="25">
        <f t="shared" si="4"/>
        <v>32.353280813144963</v>
      </c>
      <c r="Q42" s="21" t="s">
        <v>17</v>
      </c>
    </row>
    <row r="43" spans="2:17" ht="15.95" hidden="1" customHeight="1" x14ac:dyDescent="0.25">
      <c r="B43" s="21" t="s">
        <v>16</v>
      </c>
      <c r="C43" s="27">
        <v>1.4</v>
      </c>
      <c r="D43" s="27">
        <v>5.2</v>
      </c>
      <c r="E43" s="21">
        <v>14</v>
      </c>
      <c r="F43" s="21">
        <v>56</v>
      </c>
      <c r="G43" s="21">
        <v>45</v>
      </c>
      <c r="H43" s="21" t="s">
        <v>17</v>
      </c>
      <c r="I43" s="21" t="s">
        <v>17</v>
      </c>
      <c r="J43" s="21">
        <f t="shared" si="5"/>
        <v>1200</v>
      </c>
      <c r="K43" s="21">
        <f t="shared" si="0"/>
        <v>600</v>
      </c>
      <c r="L43" s="21">
        <f t="shared" si="6"/>
        <v>300</v>
      </c>
      <c r="M43" s="23">
        <f>(K43-20)*(L43-20)/C43/1000000</f>
        <v>0.11600000000000002</v>
      </c>
      <c r="N43" s="24">
        <f t="shared" si="2"/>
        <v>2.873563218390804</v>
      </c>
      <c r="O43" s="25">
        <f t="shared" si="3"/>
        <v>22</v>
      </c>
      <c r="P43" s="25">
        <f t="shared" si="4"/>
        <v>29.380600220487569</v>
      </c>
      <c r="Q43" s="21" t="s">
        <v>17</v>
      </c>
    </row>
    <row r="44" spans="2:17" ht="15.95" hidden="1" customHeight="1" x14ac:dyDescent="0.25">
      <c r="B44" s="21" t="s">
        <v>21</v>
      </c>
      <c r="C44" s="27">
        <v>1.43</v>
      </c>
      <c r="D44" s="27">
        <v>11.05</v>
      </c>
      <c r="E44" s="21">
        <v>23</v>
      </c>
      <c r="F44" s="21">
        <v>68</v>
      </c>
      <c r="G44" s="21">
        <v>55</v>
      </c>
      <c r="H44" s="21" t="s">
        <v>17</v>
      </c>
      <c r="I44" s="21" t="s">
        <v>17</v>
      </c>
      <c r="J44" s="21">
        <f t="shared" si="5"/>
        <v>1200</v>
      </c>
      <c r="K44" s="21">
        <f t="shared" si="0"/>
        <v>600</v>
      </c>
      <c r="L44" s="21"/>
      <c r="M44" s="23">
        <f>LOOKUP(K44,PAEC!B3:B12,PAEC!C3:C12)</f>
        <v>0.18476079871811305</v>
      </c>
      <c r="N44" s="24">
        <f t="shared" si="2"/>
        <v>1.804134511465797</v>
      </c>
      <c r="O44" s="25">
        <f t="shared" si="3"/>
        <v>18</v>
      </c>
      <c r="P44" s="25">
        <f t="shared" si="4"/>
        <v>30.892213972578823</v>
      </c>
      <c r="Q44" s="21" t="s">
        <v>17</v>
      </c>
    </row>
    <row r="45" spans="2:17" ht="15.95" hidden="1" customHeight="1" x14ac:dyDescent="0.25">
      <c r="B45" s="21" t="s">
        <v>19</v>
      </c>
      <c r="C45" s="27">
        <v>1.52</v>
      </c>
      <c r="D45" s="27">
        <v>8.16</v>
      </c>
      <c r="E45" s="21">
        <v>14</v>
      </c>
      <c r="F45" s="21">
        <v>56</v>
      </c>
      <c r="G45" s="21">
        <v>45</v>
      </c>
      <c r="H45" s="21" t="s">
        <v>17</v>
      </c>
      <c r="I45" s="21" t="s">
        <v>17</v>
      </c>
      <c r="J45" s="21">
        <f t="shared" si="5"/>
        <v>1200</v>
      </c>
      <c r="K45" s="21">
        <f t="shared" si="0"/>
        <v>600</v>
      </c>
      <c r="L45" s="21">
        <f>$N$7</f>
        <v>300</v>
      </c>
      <c r="M45" s="23">
        <f>(K45-20)*(L45-20)/C45/1000000</f>
        <v>0.10684210526315789</v>
      </c>
      <c r="N45" s="24">
        <f t="shared" si="2"/>
        <v>3.1198686371100166</v>
      </c>
      <c r="O45" s="25">
        <f t="shared" si="3"/>
        <v>35</v>
      </c>
      <c r="P45" s="25">
        <f t="shared" si="4"/>
        <v>30.98780007248163</v>
      </c>
      <c r="Q45" s="21" t="s">
        <v>17</v>
      </c>
    </row>
    <row r="46" spans="2:17" ht="15.95" hidden="1" customHeight="1" x14ac:dyDescent="0.25">
      <c r="B46" s="21" t="s">
        <v>28</v>
      </c>
      <c r="C46" s="27">
        <v>1.1499999999999999</v>
      </c>
      <c r="D46" s="27">
        <v>1.08</v>
      </c>
      <c r="E46" s="21">
        <v>14</v>
      </c>
      <c r="F46" s="21">
        <v>56</v>
      </c>
      <c r="G46" s="21">
        <v>45</v>
      </c>
      <c r="H46" s="21">
        <v>4</v>
      </c>
      <c r="I46" s="21">
        <v>0.2</v>
      </c>
      <c r="J46" s="21">
        <f t="shared" si="5"/>
        <v>1200</v>
      </c>
      <c r="K46" s="21">
        <f t="shared" si="0"/>
        <v>600</v>
      </c>
      <c r="L46" s="21">
        <f>$N$7</f>
        <v>300</v>
      </c>
      <c r="M46" s="23">
        <f>(K46-20)*(L46-20)/C46/1000000</f>
        <v>0.14121739130434785</v>
      </c>
      <c r="N46" s="24">
        <f t="shared" si="2"/>
        <v>2.360426929392446</v>
      </c>
      <c r="O46" s="25">
        <f t="shared" si="3"/>
        <v>5</v>
      </c>
      <c r="P46" s="25">
        <f t="shared" si="4"/>
        <v>25.536241430879389</v>
      </c>
      <c r="Q46" s="24">
        <f>H46*(M46^I46)*(J46/(C46*M46*3600))</f>
        <v>5.5504775271246558</v>
      </c>
    </row>
    <row r="47" spans="2:17" ht="15.95" hidden="1" customHeight="1" x14ac:dyDescent="0.25">
      <c r="B47" s="21" t="s">
        <v>36</v>
      </c>
      <c r="C47" s="27">
        <v>2.8</v>
      </c>
      <c r="D47" s="27">
        <v>21.36</v>
      </c>
      <c r="E47" s="21">
        <v>17</v>
      </c>
      <c r="F47" s="21">
        <v>68</v>
      </c>
      <c r="G47" s="21">
        <v>55</v>
      </c>
      <c r="H47" s="21" t="s">
        <v>17</v>
      </c>
      <c r="I47" s="21" t="s">
        <v>17</v>
      </c>
      <c r="J47" s="21">
        <f t="shared" si="5"/>
        <v>1200</v>
      </c>
      <c r="K47" s="21">
        <f t="shared" si="0"/>
        <v>600</v>
      </c>
      <c r="L47" s="21">
        <f>$N$7</f>
        <v>300</v>
      </c>
      <c r="M47" s="23">
        <f>(K47-20)*(L47-20)/C47/1000000</f>
        <v>5.800000000000001E-2</v>
      </c>
      <c r="N47" s="24">
        <f t="shared" si="2"/>
        <v>5.7471264367816079</v>
      </c>
      <c r="O47" s="25">
        <f t="shared" si="3"/>
        <v>90</v>
      </c>
      <c r="P47" s="25">
        <f t="shared" si="4"/>
        <v>52.567215033101405</v>
      </c>
      <c r="Q47" s="21" t="s">
        <v>17</v>
      </c>
    </row>
    <row r="48" spans="2:17" ht="20.100000000000001" customHeight="1" x14ac:dyDescent="0.25">
      <c r="M48" s="14"/>
      <c r="N48" s="15"/>
      <c r="O48" s="16"/>
      <c r="P48" s="16"/>
    </row>
    <row r="49" spans="13:16" ht="20.100000000000001" customHeight="1" x14ac:dyDescent="0.25">
      <c r="M49" s="14"/>
      <c r="N49" s="15"/>
      <c r="O49" s="16"/>
      <c r="P49" s="16"/>
    </row>
    <row r="50" spans="13:16" ht="20.100000000000001" customHeight="1" x14ac:dyDescent="0.25">
      <c r="M50" s="14"/>
      <c r="N50" s="15"/>
      <c r="O50" s="16"/>
      <c r="P50" s="16"/>
    </row>
    <row r="51" spans="13:16" ht="20.100000000000001" customHeight="1" x14ac:dyDescent="0.25"/>
    <row r="52" spans="13:16" ht="20.100000000000001" customHeight="1" x14ac:dyDescent="0.25"/>
    <row r="53" spans="13:16" ht="20.100000000000001" customHeight="1" x14ac:dyDescent="0.25"/>
  </sheetData>
  <sheetProtection algorithmName="SHA-512" hashValue="kd/pbFn6LyHbWGdneuuNPhwZaVN+c9gFvC2/78l8bbv11zEXv9mP8kXkeVkqJ7fWrogn6ZdICA+kbXjZ8LSM5A==" saltValue="i0CQuUgPjoQZTo3SpdMxmg==" spinCount="100000" sheet="1" objects="1" scenarios="1" selectLockedCells="1" autoFilter="0"/>
  <protectedRanges>
    <protectedRange algorithmName="SHA-512" hashValue="MXXj6jQwNQs/s3dagPa2vMws3lRctBSRGiJZp8bPuoI2IXNnfwsGrQbHhxKewNbNDvRwwRqdlDccGBg+vU2JTQ==" saltValue="XSrUhi8DtQN25NxoLo3cbQ==" spinCount="100000" sqref="B25:Q47" name="Intervallo1"/>
  </protectedRanges>
  <mergeCells count="1">
    <mergeCell ref="B8:Q9"/>
  </mergeCells>
  <dataValidations count="2">
    <dataValidation type="list" allowBlank="1" showInputMessage="1" showErrorMessage="1" sqref="L29" xr:uid="{1927585E-FC4A-4348-9C88-352D53C87C72}">
      <formula1>#REF!</formula1>
    </dataValidation>
    <dataValidation type="list" allowBlank="1" showInputMessage="1" showErrorMessage="1" sqref="L37" xr:uid="{8343786C-568B-49E7-A190-425C8D0EADD5}">
      <formula1>#REF!</formula1>
    </dataValidation>
  </dataValidations>
  <printOptions horizontalCentered="1"/>
  <pageMargins left="0.51181102362204722" right="0.51181102362204722" top="0.55118110236220474" bottom="0.55118110236220474" header="0.31496062992125984" footer="0.31496062992125984"/>
  <pageSetup paperSize="9" scale="105" orientation="portrait" r:id="rId1"/>
  <ignoredErrors>
    <ignoredError sqref="M38 M35 M33 M27 M44" formula="1"/>
    <ignoredError sqref="Q25 Q32 Q28 Q38 Q41:Q45 Q47" calculatedColumn="1"/>
  </ignoredErrors>
  <drawing r:id="rId2"/>
  <tableParts count="1">
    <tablePart r:id="rId3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0F87E-D521-4974-9A00-B9EC1D19352D}">
  <dimension ref="B2:C12"/>
  <sheetViews>
    <sheetView zoomScale="175" zoomScaleNormal="175" workbookViewId="0">
      <selection activeCell="C3" sqref="C3"/>
    </sheetView>
  </sheetViews>
  <sheetFormatPr defaultRowHeight="15" x14ac:dyDescent="0.25"/>
  <sheetData>
    <row r="2" spans="2:3" x14ac:dyDescent="0.25">
      <c r="B2" s="21" t="s">
        <v>48</v>
      </c>
      <c r="C2" s="21" t="s">
        <v>49</v>
      </c>
    </row>
    <row r="3" spans="2:3" x14ac:dyDescent="0.25">
      <c r="B3" s="21">
        <v>150</v>
      </c>
      <c r="C3" s="21">
        <v>9.2819782946971172E-3</v>
      </c>
    </row>
    <row r="4" spans="2:3" x14ac:dyDescent="0.25">
      <c r="B4" s="21">
        <v>200</v>
      </c>
      <c r="C4" s="21">
        <v>1.7795035310543585E-2</v>
      </c>
    </row>
    <row r="5" spans="2:3" x14ac:dyDescent="0.25">
      <c r="B5" s="21">
        <v>250</v>
      </c>
      <c r="C5" s="21">
        <v>2.9054239750856654E-2</v>
      </c>
    </row>
    <row r="6" spans="2:3" x14ac:dyDescent="0.25">
      <c r="B6" s="21">
        <v>300</v>
      </c>
      <c r="C6" s="21">
        <v>4.3059591615636328E-2</v>
      </c>
    </row>
    <row r="7" spans="2:3" x14ac:dyDescent="0.25">
      <c r="B7" s="21">
        <v>350</v>
      </c>
      <c r="C7" s="21">
        <v>5.9811090904882597E-2</v>
      </c>
    </row>
    <row r="8" spans="2:3" x14ac:dyDescent="0.25">
      <c r="B8" s="21">
        <v>400</v>
      </c>
      <c r="C8" s="21">
        <v>7.9308737618595498E-2</v>
      </c>
    </row>
    <row r="9" spans="2:3" x14ac:dyDescent="0.25">
      <c r="B9" s="21">
        <v>450</v>
      </c>
      <c r="C9" s="21">
        <v>0.10155253175677498</v>
      </c>
    </row>
    <row r="10" spans="2:3" x14ac:dyDescent="0.25">
      <c r="B10" s="21">
        <v>500</v>
      </c>
      <c r="C10" s="21">
        <v>0.12654247331942106</v>
      </c>
    </row>
    <row r="11" spans="2:3" x14ac:dyDescent="0.25">
      <c r="B11" s="21">
        <v>550</v>
      </c>
      <c r="C11" s="21">
        <v>0.15427856230653375</v>
      </c>
    </row>
    <row r="12" spans="2:3" x14ac:dyDescent="0.25">
      <c r="B12" s="21">
        <v>600</v>
      </c>
      <c r="C12" s="21">
        <v>0.18476079871811305</v>
      </c>
    </row>
  </sheetData>
  <sheetProtection algorithmName="SHA-512" hashValue="UIg4pyusbnUe/O+HmmUCJC6h/9ba6cwU8+YYp+wJsEe0HsR5C16nOF4EfjkMXn7WcUs/njLt40lD5K+zQ2NnPA==" saltValue="9RakoF10IWnRqB9d8Fvojw==" spinCount="100000" sheet="1" objects="1" scenarios="1" selectLockedCells="1" selectUnlockedCells="1"/>
  <protectedRanges>
    <protectedRange algorithmName="SHA-512" hashValue="MXXj6jQwNQs/s3dagPa2vMws3lRctBSRGiJZp8bPuoI2IXNnfwsGrQbHhxKewNbNDvRwwRqdlDccGBg+vU2JTQ==" saltValue="XSrUhi8DtQN25NxoLo3cbQ==" spinCount="100000" sqref="B3:C12" name="Intervallo1"/>
  </protectedRange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B8172-A112-4EB7-92EE-7917C6A0EBEE}">
  <dimension ref="B2:C12"/>
  <sheetViews>
    <sheetView zoomScale="175" zoomScaleNormal="175" workbookViewId="0">
      <selection activeCell="F10" sqref="F10"/>
    </sheetView>
  </sheetViews>
  <sheetFormatPr defaultRowHeight="15" x14ac:dyDescent="0.25"/>
  <sheetData>
    <row r="2" spans="2:3" x14ac:dyDescent="0.25">
      <c r="B2" s="21" t="s">
        <v>48</v>
      </c>
      <c r="C2" s="21" t="s">
        <v>49</v>
      </c>
    </row>
    <row r="3" spans="2:3" x14ac:dyDescent="0.25">
      <c r="B3" s="21">
        <v>150</v>
      </c>
      <c r="C3" s="21">
        <v>8.1620396000000005E-3</v>
      </c>
    </row>
    <row r="4" spans="2:3" x14ac:dyDescent="0.25">
      <c r="B4" s="21">
        <v>200</v>
      </c>
      <c r="C4" s="21">
        <v>1.8037337600000002E-2</v>
      </c>
    </row>
    <row r="5" spans="2:3" x14ac:dyDescent="0.25">
      <c r="B5" s="21">
        <v>250</v>
      </c>
      <c r="C5" s="21">
        <v>3.1798138399999995E-2</v>
      </c>
    </row>
    <row r="6" spans="2:3" x14ac:dyDescent="0.25">
      <c r="B6" s="21">
        <v>300</v>
      </c>
      <c r="C6" s="21">
        <v>4.9448025600000001E-2</v>
      </c>
    </row>
    <row r="7" spans="2:3" x14ac:dyDescent="0.25">
      <c r="B7" s="21">
        <v>350</v>
      </c>
      <c r="C7" s="21">
        <v>7.0988834399999992E-2</v>
      </c>
    </row>
    <row r="8" spans="2:3" x14ac:dyDescent="0.25">
      <c r="B8" s="21">
        <v>400</v>
      </c>
      <c r="C8" s="21">
        <v>9.6421680799999993E-2</v>
      </c>
    </row>
    <row r="9" spans="2:3" x14ac:dyDescent="0.25">
      <c r="B9" s="21">
        <v>450</v>
      </c>
      <c r="C9" s="21">
        <v>0.11531999999999999</v>
      </c>
    </row>
    <row r="10" spans="2:3" x14ac:dyDescent="0.25">
      <c r="B10" s="21">
        <v>500</v>
      </c>
      <c r="C10" s="21">
        <v>0.1290081616</v>
      </c>
    </row>
    <row r="11" spans="2:3" x14ac:dyDescent="0.25">
      <c r="B11" s="21">
        <v>550</v>
      </c>
      <c r="C11" s="21">
        <v>0.16281948960000001</v>
      </c>
    </row>
    <row r="12" spans="2:3" x14ac:dyDescent="0.25">
      <c r="B12" s="21">
        <v>600</v>
      </c>
      <c r="C12" s="21">
        <v>0.20049267360000003</v>
      </c>
    </row>
  </sheetData>
  <sheetProtection algorithmName="SHA-512" hashValue="ln1/ThcjamPIGGzas+Az8O++6APBwfPk19Q/5nHdFSizNddsKXqe+ncum8/yZivmFjK8NSQhSQi8bf6o8cY4EA==" saltValue="tlGPP16TICvyouJMdI0Rbw==" spinCount="100000" sheet="1" objects="1" scenarios="1" selectLockedCells="1" selectUnlockedCells="1"/>
  <protectedRanges>
    <protectedRange algorithmName="SHA-512" hashValue="MXXj6jQwNQs/s3dagPa2vMws3lRctBSRGiJZp8bPuoI2IXNnfwsGrQbHhxKewNbNDvRwwRqdlDccGBg+vU2JTQ==" saltValue="XSrUhi8DtQN25NxoLo3cbQ==" spinCount="100000" sqref="B3:C12" name="Intervallo1_1"/>
  </protectedRanges>
  <dataValidations count="1">
    <dataValidation type="list" allowBlank="1" showInputMessage="1" showErrorMessage="1" sqref="B3:C12" xr:uid="{F3E8591A-E2D4-4104-98B8-10600AD5F81D}">
      <formula1>"150,200,250,300,350,400,450,500,550,600"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bocchette &amp; griglie</vt:lpstr>
      <vt:lpstr>PAEC</vt:lpstr>
      <vt:lpstr>DAC</vt:lpstr>
      <vt:lpstr>'bocchette &amp; griglie'!Area_stampa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107 Tecnoventil</dc:creator>
  <cp:lastModifiedBy>107 Tecnoventil</cp:lastModifiedBy>
  <cp:lastPrinted>2024-11-29T13:13:33Z</cp:lastPrinted>
  <dcterms:created xsi:type="dcterms:W3CDTF">2024-11-28T10:14:57Z</dcterms:created>
  <dcterms:modified xsi:type="dcterms:W3CDTF">2024-11-29T15:17:47Z</dcterms:modified>
</cp:coreProperties>
</file>